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zi.Elewa-Ikpakwu\Desktop\Desktop\SNG COMMERCIAL\Website Project\"/>
    </mc:Choice>
  </mc:AlternateContent>
  <xr:revisionPtr revIDLastSave="0" documentId="8_{1A7BA8F3-F80F-48FF-8EB8-CE661D07E41F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Calculator" sheetId="1" r:id="rId1"/>
  </sheets>
  <definedNames>
    <definedName name="_xlnm.Print_Area" localSheetId="0">Calculator!$C$6:$E$18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38" i="1"/>
  <c r="D11" i="1" l="1"/>
  <c r="D12" i="1" s="1"/>
  <c r="D13" i="1" s="1"/>
  <c r="D14" i="1" s="1"/>
  <c r="D15" i="1" s="1"/>
  <c r="E16" i="1"/>
  <c r="D28" i="1"/>
  <c r="D29" i="1" s="1"/>
  <c r="D30" i="1" s="1"/>
  <c r="D31" i="1" s="1"/>
  <c r="D39" i="1"/>
  <c r="D40" i="1" s="1"/>
  <c r="D41" i="1" s="1"/>
  <c r="D42" i="1" s="1"/>
  <c r="D43" i="1" s="1"/>
  <c r="D44" i="1" s="1"/>
  <c r="E49" i="1"/>
  <c r="D18" i="1" l="1"/>
  <c r="D16" i="1"/>
  <c r="D17" i="1" s="1"/>
  <c r="D32" i="1"/>
  <c r="D33" i="1" s="1"/>
  <c r="D34" i="1" s="1"/>
  <c r="D46" i="1"/>
  <c r="D47" i="1" s="1"/>
  <c r="D48" i="1" l="1"/>
  <c r="D49" i="1"/>
  <c r="D50" i="1" s="1"/>
  <c r="D51" i="1"/>
</calcChain>
</file>

<file path=xl/sharedStrings.xml><?xml version="1.0" encoding="utf-8"?>
<sst xmlns="http://schemas.openxmlformats.org/spreadsheetml/2006/main" count="76" uniqueCount="46">
  <si>
    <t>Mscf</t>
  </si>
  <si>
    <t>Monthly ToP</t>
  </si>
  <si>
    <t>MCQ</t>
  </si>
  <si>
    <t>SCM/Year</t>
  </si>
  <si>
    <t>ACQ Expressed in MMscm</t>
  </si>
  <si>
    <t>MMscf</t>
  </si>
  <si>
    <t>ACQ in MMscf</t>
  </si>
  <si>
    <t>MMscf/day</t>
  </si>
  <si>
    <t>DCQ in MMScf</t>
  </si>
  <si>
    <t xml:space="preserve">TOTAL </t>
  </si>
  <si>
    <t>DCQ With Error/Wastage factor of 5%</t>
  </si>
  <si>
    <t>Convert MMBTU to MMscf</t>
  </si>
  <si>
    <t>MMBTU</t>
  </si>
  <si>
    <t>Express BTU in MMBTU</t>
  </si>
  <si>
    <t>BTU</t>
  </si>
  <si>
    <t>Total Energy Content of LPFO Used in 1 Year</t>
  </si>
  <si>
    <t>BTU/Liter</t>
  </si>
  <si>
    <t>Calorific Value for LPFO</t>
  </si>
  <si>
    <t>Liters</t>
  </si>
  <si>
    <t xml:space="preserve">Total LPFO Consumption Volumes </t>
  </si>
  <si>
    <t>LPFO - Fuel</t>
  </si>
  <si>
    <t>ACQ Expressed in SCM</t>
  </si>
  <si>
    <t>Total Energy Content of Diesel Used in 1 Year</t>
  </si>
  <si>
    <t>Calorific Value for Diesel</t>
  </si>
  <si>
    <t>Total Diesel Consumption Volumes in a year</t>
  </si>
  <si>
    <t>Diesel Fuel</t>
  </si>
  <si>
    <t>Customer Name</t>
  </si>
  <si>
    <t>Input the volume here</t>
  </si>
  <si>
    <t>ACQ</t>
  </si>
  <si>
    <t>Convert to MMscf/day</t>
  </si>
  <si>
    <t>Mscf/day</t>
  </si>
  <si>
    <t xml:space="preserve">Apply conservative factor of 20% </t>
  </si>
  <si>
    <t>Factor in the number of hours of operations of the gen i.e 24 hours</t>
  </si>
  <si>
    <t>Mscf/hour</t>
  </si>
  <si>
    <t>Therefore 1,200w for 1 hr requires =</t>
  </si>
  <si>
    <t>1Kw/h = 10scf</t>
  </si>
  <si>
    <t>Kw - Using factor of 0.8 of KVA</t>
  </si>
  <si>
    <t>Estimated Kilowatt Requirement</t>
  </si>
  <si>
    <t>Generator Capacity</t>
  </si>
  <si>
    <t>Input Gen Capacity Here</t>
  </si>
  <si>
    <t>Minimum Monthly Invoice Value Based On Estimated Volumes:</t>
  </si>
  <si>
    <t>Minimum Monthly Invoice Value Based On Current Consumption Levels:</t>
  </si>
  <si>
    <t>=$D$6,$D$24,$D$34:$D$35</t>
  </si>
  <si>
    <t>Input</t>
  </si>
  <si>
    <t>calculator</t>
  </si>
  <si>
    <t>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</si>
</sst>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00_-;\-* #,##0.000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aramond"/>
      <family val="1"/>
    </font>
    <font>
      <b/>
      <sz val="13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5"/>
      <name val="Arial"/>
      <family val="2"/>
    </font>
    <font>
      <b/>
      <sz val="15"/>
      <name val="Garamond"/>
      <family val="1"/>
    </font>
    <font>
      <sz val="17"/>
      <name val="Garamond"/>
      <family val="1"/>
    </font>
    <font>
      <b/>
      <sz val="17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6" fillId="3" borderId="2" xfId="1" applyFont="1" applyFill="1" applyBorder="1" applyAlignment="1">
      <alignment wrapText="1"/>
    </xf>
    <xf numFmtId="164" fontId="7" fillId="0" borderId="4" xfId="1" applyFont="1" applyBorder="1" applyAlignment="1">
      <alignment wrapText="1"/>
    </xf>
    <xf numFmtId="164" fontId="4" fillId="0" borderId="0" xfId="1" applyFont="1" applyAlignment="1">
      <alignment wrapText="1"/>
    </xf>
    <xf numFmtId="164" fontId="7" fillId="0" borderId="5" xfId="1" applyNumberFormat="1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164" fontId="7" fillId="0" borderId="6" xfId="1" applyNumberFormat="1" applyFont="1" applyBorder="1" applyAlignment="1">
      <alignment wrapText="1"/>
    </xf>
    <xf numFmtId="164" fontId="7" fillId="0" borderId="1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wrapText="1"/>
    </xf>
    <xf numFmtId="164" fontId="7" fillId="0" borderId="6" xfId="1" applyNumberFormat="1" applyFont="1" applyFill="1" applyBorder="1" applyAlignment="1">
      <alignment wrapText="1"/>
    </xf>
    <xf numFmtId="164" fontId="6" fillId="4" borderId="6" xfId="0" applyNumberFormat="1" applyFont="1" applyFill="1" applyBorder="1" applyAlignment="1">
      <alignment wrapText="1"/>
    </xf>
    <xf numFmtId="164" fontId="7" fillId="0" borderId="5" xfId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0" fontId="6" fillId="4" borderId="6" xfId="0" applyFont="1" applyFill="1" applyBorder="1" applyAlignment="1">
      <alignment wrapText="1"/>
    </xf>
    <xf numFmtId="43" fontId="4" fillId="0" borderId="0" xfId="0" applyNumberFormat="1" applyFont="1" applyAlignment="1">
      <alignment wrapText="1"/>
    </xf>
    <xf numFmtId="164" fontId="6" fillId="5" borderId="0" xfId="1" applyFont="1" applyFill="1" applyAlignment="1">
      <alignment horizontal="center" vertical="center" wrapText="1"/>
    </xf>
    <xf numFmtId="164" fontId="7" fillId="0" borderId="6" xfId="1" applyFont="1" applyFill="1" applyBorder="1" applyAlignment="1">
      <alignment wrapText="1"/>
    </xf>
    <xf numFmtId="164" fontId="7" fillId="0" borderId="16" xfId="1" applyFont="1" applyBorder="1" applyAlignment="1">
      <alignment wrapText="1"/>
    </xf>
    <xf numFmtId="0" fontId="6" fillId="4" borderId="18" xfId="0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164" fontId="7" fillId="0" borderId="15" xfId="1" applyFont="1" applyBorder="1" applyAlignment="1">
      <alignment wrapText="1"/>
    </xf>
    <xf numFmtId="164" fontId="6" fillId="3" borderId="13" xfId="1" applyFont="1" applyFill="1" applyBorder="1" applyAlignment="1">
      <alignment wrapText="1"/>
    </xf>
    <xf numFmtId="164" fontId="7" fillId="0" borderId="6" xfId="1" applyFont="1" applyBorder="1" applyAlignment="1" applyProtection="1">
      <alignment wrapText="1"/>
      <protection hidden="1"/>
    </xf>
    <xf numFmtId="164" fontId="7" fillId="0" borderId="5" xfId="1" applyFont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4" fontId="7" fillId="0" borderId="4" xfId="1" applyFont="1" applyBorder="1" applyAlignment="1" applyProtection="1">
      <alignment wrapText="1"/>
      <protection hidden="1"/>
    </xf>
    <xf numFmtId="164" fontId="6" fillId="3" borderId="2" xfId="1" applyFont="1" applyFill="1" applyBorder="1" applyAlignment="1" applyProtection="1">
      <alignment wrapText="1"/>
      <protection hidden="1"/>
    </xf>
    <xf numFmtId="164" fontId="6" fillId="3" borderId="13" xfId="1" applyFont="1" applyFill="1" applyBorder="1" applyAlignment="1" applyProtection="1">
      <alignment wrapText="1"/>
      <protection hidden="1"/>
    </xf>
    <xf numFmtId="0" fontId="5" fillId="3" borderId="19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165" fontId="6" fillId="0" borderId="17" xfId="1" applyNumberFormat="1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164" fontId="11" fillId="0" borderId="12" xfId="1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164" fontId="9" fillId="4" borderId="9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right" wrapText="1"/>
    </xf>
    <xf numFmtId="0" fontId="10" fillId="0" borderId="0" xfId="0" applyFont="1" applyBorder="1" applyAlignment="1">
      <alignment horizontal="left" wrapText="1"/>
    </xf>
    <xf numFmtId="164" fontId="7" fillId="0" borderId="0" xfId="1" applyFont="1" applyBorder="1" applyAlignment="1">
      <alignment wrapText="1"/>
    </xf>
    <xf numFmtId="164" fontId="7" fillId="0" borderId="0" xfId="1" applyFont="1" applyBorder="1" applyAlignment="1" applyProtection="1">
      <alignment wrapText="1"/>
      <protection hidden="1"/>
    </xf>
    <xf numFmtId="164" fontId="6" fillId="3" borderId="0" xfId="1" applyFont="1" applyFill="1" applyBorder="1" applyAlignment="1" applyProtection="1">
      <alignment wrapText="1"/>
      <protection hidden="1"/>
    </xf>
    <xf numFmtId="164" fontId="6" fillId="0" borderId="0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 vertical="center" wrapText="1"/>
    </xf>
    <xf numFmtId="164" fontId="6" fillId="3" borderId="0" xfId="1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65" fontId="6" fillId="6" borderId="1" xfId="1" applyNumberFormat="1" applyFont="1" applyFill="1" applyBorder="1" applyAlignment="1">
      <alignment wrapText="1"/>
    </xf>
    <xf numFmtId="0" fontId="1" fillId="0" borderId="1" xfId="3" quotePrefix="1" applyBorder="1"/>
    <xf numFmtId="0" fontId="2" fillId="0" borderId="1" xfId="3" quotePrefix="1" applyFont="1" applyBorder="1"/>
    <xf numFmtId="164" fontId="6" fillId="0" borderId="1" xfId="1" applyNumberFormat="1" applyFont="1" applyBorder="1" applyAlignment="1">
      <alignment horizontal="right" wrapText="1"/>
    </xf>
    <xf numFmtId="164" fontId="6" fillId="3" borderId="3" xfId="1" applyFont="1" applyFill="1" applyBorder="1" applyAlignment="1">
      <alignment horizontal="right" wrapText="1"/>
    </xf>
    <xf numFmtId="164" fontId="6" fillId="3" borderId="14" xfId="1" applyFont="1" applyFill="1" applyBorder="1" applyAlignment="1">
      <alignment horizontal="right" wrapText="1"/>
    </xf>
    <xf numFmtId="164" fontId="5" fillId="2" borderId="20" xfId="1" applyFont="1" applyFill="1" applyBorder="1" applyAlignment="1">
      <alignment horizontal="right" wrapText="1"/>
    </xf>
    <xf numFmtId="164" fontId="2" fillId="6" borderId="1" xfId="1" applyFont="1" applyFill="1" applyBorder="1" applyAlignment="1">
      <alignment horizontal="right" vertical="center" wrapText="1"/>
    </xf>
    <xf numFmtId="165" fontId="6" fillId="6" borderId="17" xfId="1" applyNumberFormat="1" applyFont="1" applyFill="1" applyBorder="1" applyAlignment="1">
      <alignment horizontal="right" wrapText="1"/>
    </xf>
    <xf numFmtId="164" fontId="6" fillId="3" borderId="1" xfId="1" applyFont="1" applyFill="1" applyBorder="1" applyAlignment="1" applyProtection="1">
      <alignment horizontal="right" wrapText="1"/>
    </xf>
    <xf numFmtId="164" fontId="6" fillId="3" borderId="3" xfId="1" applyFont="1" applyFill="1" applyBorder="1" applyAlignment="1" applyProtection="1">
      <alignment horizontal="right" wrapText="1"/>
    </xf>
    <xf numFmtId="164" fontId="5" fillId="3" borderId="20" xfId="1" applyFont="1" applyFill="1" applyBorder="1" applyAlignment="1" applyProtection="1">
      <alignment horizontal="right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50AC8836-443B-46B6-8EDB-5B4BCF4D9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1102178</xdr:colOff>
      <xdr:row>4</xdr:row>
      <xdr:rowOff>394608</xdr:rowOff>
    </xdr:from>
    <xdr:to>
      <xdr:col>4</xdr:col>
      <xdr:colOff>8004</xdr:colOff>
      <xdr:row>7</xdr:row>
      <xdr:rowOff>53627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35678" y="718458"/>
          <a:ext cx="10726" cy="725819"/>
        </a:xfrm>
        <a:prstGeom prst="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997324</xdr:colOff>
      <xdr:row>21</xdr:row>
      <xdr:rowOff>280146</xdr:rowOff>
    </xdr:from>
    <xdr:to>
      <xdr:col>4</xdr:col>
      <xdr:colOff>44824</xdr:colOff>
      <xdr:row>25</xdr:row>
      <xdr:rowOff>33618</xdr:rowOff>
    </xdr:to>
    <xdr:sp macro="" textlink="">
      <xdr:nvSpPr>
        <xdr:cNvPr id="3" name="Arrow: Dow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35599" y="6671421"/>
          <a:ext cx="47625" cy="515472"/>
        </a:xfrm>
        <a:prstGeom prst="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"/>
  <sheetViews>
    <sheetView showGridLines="0" tabSelected="1" topLeftCell="B1" zoomScaleNormal="100" workbookViewId="0">
      <selection activeCell="G7" sqref="G7"/>
    </sheetView>
  </sheetViews>
  <sheetFormatPr defaultColWidth="9.1796875" defaultRowHeight="13" x14ac:dyDescent="0.3"/>
  <cols>
    <col min="1" max="1" width="9.1796875" style="1"/>
    <col min="2" max="2" width="4.7265625" style="2" customWidth="1"/>
    <col min="3" max="3" width="45.81640625" style="1" customWidth="1"/>
    <col min="4" max="4" width="23.54296875" style="1" customWidth="1"/>
    <col min="5" max="5" width="29.81640625" style="1" customWidth="1"/>
    <col min="6" max="6" width="13.54296875" style="1" customWidth="1"/>
    <col min="7" max="7" width="12.7265625" style="1" customWidth="1"/>
    <col min="8" max="8" width="23" style="1" customWidth="1"/>
    <col min="9" max="9" width="12.26953125" style="1" bestFit="1" customWidth="1"/>
    <col min="10" max="16384" width="9.1796875" style="1"/>
  </cols>
  <sheetData>
    <row r="1" spans="3:8" ht="15.5" x14ac:dyDescent="0.35">
      <c r="G1" s="50" t="s">
        <v>43</v>
      </c>
      <c r="H1" s="51" t="s">
        <v>42</v>
      </c>
    </row>
    <row r="2" spans="3:8" ht="15.5" x14ac:dyDescent="0.35">
      <c r="G2" s="50" t="s">
        <v>45</v>
      </c>
      <c r="H2" s="52" t="s">
        <v>44</v>
      </c>
    </row>
    <row r="3" spans="3:8" ht="15.5" x14ac:dyDescent="0.35">
      <c r="G3" s="49"/>
      <c r="H3" s="33"/>
    </row>
    <row r="5" spans="3:8" ht="38.25" customHeight="1" thickBot="1" x14ac:dyDescent="0.35">
      <c r="D5" s="17" t="s">
        <v>39</v>
      </c>
    </row>
    <row r="6" spans="3:8" ht="22.5" customHeight="1" x14ac:dyDescent="0.5">
      <c r="C6" s="34" t="s">
        <v>26</v>
      </c>
      <c r="D6" s="35"/>
      <c r="E6" s="36"/>
      <c r="F6" s="41"/>
    </row>
    <row r="7" spans="3:8" ht="23.25" customHeight="1" thickBot="1" x14ac:dyDescent="0.4">
      <c r="C7" s="20" t="s">
        <v>25</v>
      </c>
      <c r="D7" s="32"/>
      <c r="E7" s="19"/>
      <c r="F7" s="42"/>
    </row>
    <row r="8" spans="3:8" ht="54" customHeight="1" thickTop="1" thickBot="1" x14ac:dyDescent="0.4">
      <c r="C8" s="18" t="s">
        <v>38</v>
      </c>
      <c r="D8" s="58">
        <v>0</v>
      </c>
      <c r="E8" s="13"/>
      <c r="F8" s="42"/>
    </row>
    <row r="9" spans="3:8" ht="54" customHeight="1" thickTop="1" x14ac:dyDescent="0.35">
      <c r="C9" s="24" t="s">
        <v>37</v>
      </c>
      <c r="D9" s="40">
        <f>+D8*0.8</f>
        <v>0</v>
      </c>
      <c r="E9" s="25" t="s">
        <v>36</v>
      </c>
      <c r="F9" s="43"/>
    </row>
    <row r="10" spans="3:8" ht="27" customHeight="1" x14ac:dyDescent="0.35">
      <c r="C10" s="24" t="s">
        <v>35</v>
      </c>
      <c r="D10" s="40"/>
      <c r="E10" s="25"/>
      <c r="F10" s="43"/>
    </row>
    <row r="11" spans="3:8" ht="27" customHeight="1" x14ac:dyDescent="0.35">
      <c r="C11" s="24" t="s">
        <v>34</v>
      </c>
      <c r="D11" s="40">
        <f>+D9*10</f>
        <v>0</v>
      </c>
      <c r="E11" s="25" t="s">
        <v>33</v>
      </c>
      <c r="F11" s="43"/>
    </row>
    <row r="12" spans="3:8" ht="33" customHeight="1" x14ac:dyDescent="0.35">
      <c r="C12" s="24" t="s">
        <v>32</v>
      </c>
      <c r="D12" s="40">
        <f>+D11*16</f>
        <v>0</v>
      </c>
      <c r="E12" s="25" t="s">
        <v>30</v>
      </c>
      <c r="F12" s="43"/>
    </row>
    <row r="13" spans="3:8" ht="23.25" customHeight="1" x14ac:dyDescent="0.35">
      <c r="C13" s="24" t="s">
        <v>31</v>
      </c>
      <c r="D13" s="40">
        <f>+D12*80%</f>
        <v>0</v>
      </c>
      <c r="E13" s="25" t="s">
        <v>30</v>
      </c>
      <c r="F13" s="43"/>
    </row>
    <row r="14" spans="3:8" ht="23.25" customHeight="1" x14ac:dyDescent="0.35">
      <c r="C14" s="24" t="s">
        <v>29</v>
      </c>
      <c r="D14" s="59">
        <f>+D13/1000000</f>
        <v>0</v>
      </c>
      <c r="E14" s="26" t="s">
        <v>7</v>
      </c>
      <c r="F14" s="44"/>
    </row>
    <row r="15" spans="3:8" ht="23.25" customHeight="1" x14ac:dyDescent="0.35">
      <c r="C15" s="27" t="s">
        <v>28</v>
      </c>
      <c r="D15" s="60">
        <f>D14*330</f>
        <v>0</v>
      </c>
      <c r="E15" s="28" t="s">
        <v>5</v>
      </c>
      <c r="F15" s="44"/>
    </row>
    <row r="16" spans="3:8" ht="23.25" customHeight="1" x14ac:dyDescent="0.35">
      <c r="C16" s="27" t="s">
        <v>2</v>
      </c>
      <c r="D16" s="60">
        <f>D15*0.8</f>
        <v>0</v>
      </c>
      <c r="E16" s="28" t="str">
        <f>E15</f>
        <v>MMscf</v>
      </c>
      <c r="F16" s="44"/>
    </row>
    <row r="17" spans="3:8" ht="23.25" customHeight="1" thickBot="1" x14ac:dyDescent="0.4">
      <c r="C17" s="27" t="s">
        <v>1</v>
      </c>
      <c r="D17" s="60">
        <f>D16*1000/12</f>
        <v>0</v>
      </c>
      <c r="E17" s="29" t="s">
        <v>0</v>
      </c>
      <c r="F17" s="44"/>
    </row>
    <row r="18" spans="3:8" ht="33.75" customHeight="1" thickBot="1" x14ac:dyDescent="0.45">
      <c r="C18" s="30" t="s">
        <v>40</v>
      </c>
      <c r="D18" s="61">
        <f>(D15*1000/12)*305*8</f>
        <v>0</v>
      </c>
      <c r="E18" s="31"/>
      <c r="F18" s="31"/>
    </row>
    <row r="21" spans="3:8" x14ac:dyDescent="0.3">
      <c r="H21" s="5"/>
    </row>
    <row r="22" spans="3:8" ht="15.5" x14ac:dyDescent="0.3">
      <c r="D22" s="17" t="s">
        <v>27</v>
      </c>
    </row>
    <row r="23" spans="3:8" ht="13.5" thickBot="1" x14ac:dyDescent="0.35">
      <c r="H23" s="16"/>
    </row>
    <row r="24" spans="3:8" ht="22" x14ac:dyDescent="0.5">
      <c r="C24" s="34" t="s">
        <v>26</v>
      </c>
      <c r="D24" s="35"/>
      <c r="E24" s="36"/>
      <c r="F24" s="41"/>
      <c r="H24" s="16"/>
    </row>
    <row r="25" spans="3:8" ht="15.5" x14ac:dyDescent="0.35">
      <c r="C25" s="15" t="s">
        <v>25</v>
      </c>
      <c r="D25" s="14"/>
      <c r="E25" s="13"/>
      <c r="F25" s="42"/>
    </row>
    <row r="26" spans="3:8" ht="15.5" x14ac:dyDescent="0.35">
      <c r="C26" s="11" t="s">
        <v>24</v>
      </c>
      <c r="D26" s="57">
        <v>0</v>
      </c>
      <c r="E26" s="10" t="s">
        <v>18</v>
      </c>
      <c r="F26" s="45"/>
    </row>
    <row r="27" spans="3:8" ht="15.5" x14ac:dyDescent="0.35">
      <c r="C27" s="8" t="s">
        <v>23</v>
      </c>
      <c r="D27" s="9">
        <v>37032</v>
      </c>
      <c r="E27" s="10" t="s">
        <v>16</v>
      </c>
      <c r="F27" s="45"/>
    </row>
    <row r="28" spans="3:8" ht="15.5" x14ac:dyDescent="0.35">
      <c r="C28" s="8" t="s">
        <v>22</v>
      </c>
      <c r="D28" s="9">
        <f>+D27*D26</f>
        <v>0</v>
      </c>
      <c r="E28" s="6" t="s">
        <v>14</v>
      </c>
      <c r="F28" s="46"/>
    </row>
    <row r="29" spans="3:8" ht="15.5" x14ac:dyDescent="0.35">
      <c r="C29" s="8" t="s">
        <v>13</v>
      </c>
      <c r="D29" s="9">
        <f>+D28/1000000</f>
        <v>0</v>
      </c>
      <c r="E29" s="6" t="s">
        <v>12</v>
      </c>
      <c r="F29" s="46"/>
    </row>
    <row r="30" spans="3:8" ht="15.5" x14ac:dyDescent="0.35">
      <c r="C30" s="8" t="s">
        <v>11</v>
      </c>
      <c r="D30" s="9">
        <f>+D29/1000</f>
        <v>0</v>
      </c>
      <c r="E30" s="6" t="s">
        <v>5</v>
      </c>
      <c r="F30" s="46"/>
    </row>
    <row r="31" spans="3:8" ht="15.5" x14ac:dyDescent="0.35">
      <c r="C31" s="8" t="s">
        <v>8</v>
      </c>
      <c r="D31" s="9">
        <f>+D30/312</f>
        <v>0</v>
      </c>
      <c r="E31" s="6" t="s">
        <v>7</v>
      </c>
      <c r="F31" s="46"/>
    </row>
    <row r="32" spans="3:8" ht="15.5" x14ac:dyDescent="0.35">
      <c r="C32" s="8" t="s">
        <v>10</v>
      </c>
      <c r="D32" s="9">
        <f>+D31*0.95</f>
        <v>0</v>
      </c>
      <c r="E32" s="6" t="s">
        <v>7</v>
      </c>
      <c r="F32" s="46"/>
    </row>
    <row r="33" spans="3:6" ht="15.5" x14ac:dyDescent="0.35">
      <c r="C33" s="8" t="s">
        <v>6</v>
      </c>
      <c r="D33" s="9">
        <f>+D32*312</f>
        <v>0</v>
      </c>
      <c r="E33" s="6" t="s">
        <v>5</v>
      </c>
      <c r="F33" s="46"/>
    </row>
    <row r="34" spans="3:6" ht="15.5" x14ac:dyDescent="0.35">
      <c r="C34" s="8" t="s">
        <v>21</v>
      </c>
      <c r="D34" s="9">
        <f>+D33/35.315</f>
        <v>0</v>
      </c>
      <c r="E34" s="6" t="s">
        <v>3</v>
      </c>
      <c r="F34" s="46"/>
    </row>
    <row r="35" spans="3:6" ht="15.5" x14ac:dyDescent="0.35">
      <c r="C35" s="12" t="s">
        <v>20</v>
      </c>
      <c r="D35" s="7"/>
      <c r="E35" s="6"/>
      <c r="F35" s="46"/>
    </row>
    <row r="36" spans="3:6" ht="15.5" x14ac:dyDescent="0.35">
      <c r="C36" s="11" t="s">
        <v>19</v>
      </c>
      <c r="D36" s="57">
        <v>0</v>
      </c>
      <c r="E36" s="10" t="s">
        <v>18</v>
      </c>
      <c r="F36" s="45"/>
    </row>
    <row r="37" spans="3:6" ht="15.5" x14ac:dyDescent="0.35">
      <c r="C37" s="8" t="s">
        <v>17</v>
      </c>
      <c r="D37" s="57">
        <v>0</v>
      </c>
      <c r="E37" s="10" t="s">
        <v>16</v>
      </c>
      <c r="F37" s="45"/>
    </row>
    <row r="38" spans="3:6" ht="15.5" x14ac:dyDescent="0.35">
      <c r="C38" s="8" t="s">
        <v>15</v>
      </c>
      <c r="D38" s="9">
        <f>+D37*D36</f>
        <v>0</v>
      </c>
      <c r="E38" s="6" t="s">
        <v>14</v>
      </c>
      <c r="F38" s="46"/>
    </row>
    <row r="39" spans="3:6" ht="15.5" x14ac:dyDescent="0.35">
      <c r="C39" s="8" t="s">
        <v>13</v>
      </c>
      <c r="D39" s="9">
        <f>+D38/1000000</f>
        <v>0</v>
      </c>
      <c r="E39" s="6" t="s">
        <v>12</v>
      </c>
      <c r="F39" s="46"/>
    </row>
    <row r="40" spans="3:6" ht="15.5" x14ac:dyDescent="0.35">
      <c r="C40" s="8" t="s">
        <v>11</v>
      </c>
      <c r="D40" s="9">
        <f>+D39/1000</f>
        <v>0</v>
      </c>
      <c r="E40" s="6" t="s">
        <v>5</v>
      </c>
      <c r="F40" s="46"/>
    </row>
    <row r="41" spans="3:6" ht="15.5" x14ac:dyDescent="0.35">
      <c r="C41" s="8" t="s">
        <v>8</v>
      </c>
      <c r="D41" s="53">
        <f>+D40/312</f>
        <v>0</v>
      </c>
      <c r="E41" s="6" t="s">
        <v>7</v>
      </c>
      <c r="F41" s="46"/>
    </row>
    <row r="42" spans="3:6" ht="15.5" x14ac:dyDescent="0.35">
      <c r="C42" s="8" t="s">
        <v>10</v>
      </c>
      <c r="D42" s="53">
        <f>+D41*0.85</f>
        <v>0</v>
      </c>
      <c r="E42" s="6" t="s">
        <v>7</v>
      </c>
      <c r="F42" s="46"/>
    </row>
    <row r="43" spans="3:6" ht="15.5" x14ac:dyDescent="0.35">
      <c r="C43" s="8" t="s">
        <v>6</v>
      </c>
      <c r="D43" s="9">
        <f>+D42*312</f>
        <v>0</v>
      </c>
      <c r="E43" s="6" t="s">
        <v>5</v>
      </c>
      <c r="F43" s="46"/>
    </row>
    <row r="44" spans="3:6" ht="15.5" x14ac:dyDescent="0.35">
      <c r="C44" s="8" t="s">
        <v>4</v>
      </c>
      <c r="D44" s="53">
        <f>+D43/35.315</f>
        <v>0</v>
      </c>
      <c r="E44" s="6" t="s">
        <v>3</v>
      </c>
      <c r="F44" s="46"/>
    </row>
    <row r="45" spans="3:6" ht="19" x14ac:dyDescent="0.3">
      <c r="C45" s="37" t="s">
        <v>9</v>
      </c>
      <c r="D45" s="38"/>
      <c r="E45" s="39"/>
      <c r="F45" s="47"/>
    </row>
    <row r="46" spans="3:6" ht="15.5" x14ac:dyDescent="0.35">
      <c r="C46" s="8" t="s">
        <v>8</v>
      </c>
      <c r="D46" s="53">
        <f>+D31+D41</f>
        <v>0</v>
      </c>
      <c r="E46" s="6" t="s">
        <v>7</v>
      </c>
      <c r="F46" s="46"/>
    </row>
    <row r="47" spans="3:6" ht="15.5" x14ac:dyDescent="0.35">
      <c r="C47" s="8" t="s">
        <v>6</v>
      </c>
      <c r="D47" s="9">
        <f>D46*330</f>
        <v>0</v>
      </c>
      <c r="E47" s="6" t="s">
        <v>5</v>
      </c>
      <c r="F47" s="46"/>
    </row>
    <row r="48" spans="3:6" ht="15.5" x14ac:dyDescent="0.35">
      <c r="C48" s="8" t="s">
        <v>4</v>
      </c>
      <c r="D48" s="53">
        <f>+D47/35.315</f>
        <v>0</v>
      </c>
      <c r="E48" s="6" t="s">
        <v>3</v>
      </c>
      <c r="F48" s="46"/>
    </row>
    <row r="49" spans="3:8" ht="15.5" x14ac:dyDescent="0.35">
      <c r="C49" s="4" t="s">
        <v>2</v>
      </c>
      <c r="D49" s="54">
        <f>D47*0.8</f>
        <v>0</v>
      </c>
      <c r="E49" s="3" t="str">
        <f>E48</f>
        <v>SCM/Year</v>
      </c>
      <c r="F49" s="48"/>
      <c r="H49" s="5"/>
    </row>
    <row r="50" spans="3:8" ht="16" thickBot="1" x14ac:dyDescent="0.4">
      <c r="C50" s="22" t="s">
        <v>1</v>
      </c>
      <c r="D50" s="55">
        <f>D49*1000/12</f>
        <v>0</v>
      </c>
      <c r="E50" s="23" t="s">
        <v>0</v>
      </c>
      <c r="F50" s="48"/>
    </row>
    <row r="51" spans="3:8" ht="34.5" thickBot="1" x14ac:dyDescent="0.45">
      <c r="C51" s="21" t="s">
        <v>41</v>
      </c>
      <c r="D51" s="56">
        <f>8*305*(D47*1000/12)</f>
        <v>0</v>
      </c>
    </row>
  </sheetData>
  <sheetProtection algorithmName="SHA-512" hashValue="pyB9we1TEyDRmr8jeysaZVfDFDuuLxhIuvSePYE5H6afFxdU7GDvhrUmMTopmJUB8JVJPv+v9rCg0Rc3E3bmwQ==" saltValue="PoJIIYicEI2RFEyWPCgHGQ==" spinCount="100000" sheet="1" objects="1" scenarios="1"/>
  <protectedRanges>
    <protectedRange algorithmName="SHA-512" hashValue="Cs8gud0qHq6zSYoQgCZv2whxx/etPylaOLbQIqc7WwI4sHwCijAP/d/7EkWE4mvWNlkKOPX+bjka2ZZgnniI0A==" saltValue="8xDAipaGJpral/DjZqpuyA==" spinCount="100000" sqref="D8 D26 D36:D37" name="Range2"/>
  </protectedRanges>
  <mergeCells count="4">
    <mergeCell ref="G3:H3"/>
    <mergeCell ref="C6:E6"/>
    <mergeCell ref="C24:E24"/>
    <mergeCell ref="C45:E45"/>
  </mergeCells>
  <pageMargins left="0.23" right="0.2" top="0.28000000000000003" bottom="0.2" header="0.17" footer="0.16"/>
  <pageSetup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Shell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Nwanna, Peter SNG-UPO/G/CAGN</dc:creator>
  <cp:lastModifiedBy>Levious Ngerebara, Ngozi SNG-UPO/G/CAG</cp:lastModifiedBy>
  <dcterms:created xsi:type="dcterms:W3CDTF">2019-04-09T13:16:53Z</dcterms:created>
  <dcterms:modified xsi:type="dcterms:W3CDTF">2019-07-14T20:12:16Z</dcterms:modified>
</cp:coreProperties>
</file>